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<sst xmlns="http://schemas.openxmlformats.org/spreadsheetml/2006/main" count="360" uniqueCount="120">
  <si>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</si>
  <si>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</si>
  <si>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</si>
  <si>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</si>
  <si>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</si>
  <si>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</si>
  <si>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</si>
  <si>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</si>
  <si>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</si>
  <si>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</si>
  <si>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</si>
  <si>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</si>
  <si>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</si>
  <si>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</si>
  <si>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</si>
  <si>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</si>
  <si>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</si>
  <si>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</si>
  <si>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</si>
  <si>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</si>
  <si>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</si>
  <si>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</si>
  <si>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</si>
  <si>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</si>
  <si>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</si>
  <si>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</si>
  <si>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</si>
  <si>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</si>
  <si>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</si>
  <si>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</si>
  <si>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</si>
  <si>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</si>
  <si>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</si>
  <si>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</si>
  <si>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</si>
  <si>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</si>
  <si>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</si>
  <si>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</si>
  <si>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</si>
  <si>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</si>
  <si>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</si>
  <si>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</si>
  <si>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</si>
  <si>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</si>
  <si>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</si>
  <si>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</si>
  <si>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</si>
  <si>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</si>
  <si>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</si>
  <si>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</si>
  <si>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</si>
  <si>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</si>
  <si>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</si>
  <si>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</si>
  <si>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</si>
  <si>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</si>
  <si>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</si>
  <si>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</si>
  <si>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</si>
  <si>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</si>
  <si>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</si>
  <si>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</si>
  <si>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</si>
  <si>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</si>
  <si>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</si>
  <si>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</si>
  <si>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</si>
  <si>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</si>
  <si>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</si>
  <si>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</si>
  <si>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</si>
  <si>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</si>
  <si>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</si>
  <si>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</si>
  <si>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</si>
  <si>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</si>
  <si>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</si>
  <si>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</si>
  <si>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</si>
  <si>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</si>
  <si>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</si>
  <si>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</si>
  <si>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</si>
  <si>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</si>
  <si>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</si>
  <si>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</si>
  <si>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</si>
  <si>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</si>
  <si>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</si>
  <si>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</si>
  <si>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</si>
  <si>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</si>
  <si>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</si>
  <si>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</si>
  <si>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</si>
  <si>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</si>
  <si>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</si>
  <si>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</si>
  <si>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</si>
  <si>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</si>
  <si>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</si>
  <si>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</si>
  <si>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</si>
  <si>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</si>
  <si>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</si>
  <si>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</si>
  <si>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</si>
  <si>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</si>
  <si>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</si>
  <si>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</si>
  <si>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</si>
  <si>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</si>
  <si>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</si>
  <si>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</si>
  <si>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план на січень-вересень 2018р.</t>
  </si>
  <si>
    <t>Зміни до   розпису доходів станом на 07.09.2018р. :</t>
  </si>
  <si>
    <t>станом на 14.09.2018</t>
  </si>
  <si>
    <r>
      <t xml:space="preserve">станом на 14.09.2018р.           </t>
    </r>
    <r>
      <rPr>
        <sz val="10"/>
        <rFont val="Arial Cyr"/>
        <family val="0"/>
      </rPr>
      <t xml:space="preserve">  ( тис.грн.)</t>
    </r>
  </si>
  <si>
    <r>
      <t xml:space="preserve">Надходження податків до бюджету розвитку станом на </t>
    </r>
    <r>
      <rPr>
        <b/>
        <sz val="12"/>
        <color indexed="10"/>
        <rFont val="Times New Roman"/>
        <family val="1"/>
      </rPr>
      <t>14</t>
    </r>
    <r>
      <rPr>
        <b/>
        <sz val="12"/>
        <color indexed="10"/>
        <rFont val="Times New Roman"/>
        <family val="1"/>
      </rPr>
      <t>.09.2018р.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</si>
  <si>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14.09.2018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</si>
</sst>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3.05"/>
      <color indexed="8"/>
      <name val="Times New Roman"/>
      <family val="1"/>
    </font>
    <font>
      <b/>
      <sz val="12"/>
      <color indexed="10"/>
      <name val="Times New Roman"/>
      <family val="1"/>
    </font>
    <font>
      <sz val="8.05"/>
      <color indexed="8"/>
      <name val="Times New Roman"/>
      <family val="1"/>
    </font>
    <font>
      <sz val="8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2265545"/>
        <c:axId val="21954450"/>
      </c:lineChart>
      <c:catAx>
        <c:axId val="322655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54450"/>
        <c:crosses val="autoZero"/>
        <c:auto val="0"/>
        <c:lblOffset val="100"/>
        <c:tickLblSkip val="1"/>
        <c:noMultiLvlLbl val="0"/>
      </c:catAx>
      <c:valAx>
        <c:axId val="219544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655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14.09.2018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5305715"/>
        <c:axId val="5098252"/>
      </c:bar3D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8252"/>
        <c:crosses val="autoZero"/>
        <c:auto val="1"/>
        <c:lblOffset val="100"/>
        <c:tickLblSkip val="1"/>
        <c:noMultiLvlLbl val="0"/>
      </c:catAx>
      <c:valAx>
        <c:axId val="5098252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0571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5884269"/>
        <c:axId val="10305238"/>
      </c:bar3D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84269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3372323"/>
        <c:axId val="33479996"/>
      </c:lineChart>
      <c:catAx>
        <c:axId val="633723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79996"/>
        <c:crosses val="autoZero"/>
        <c:auto val="0"/>
        <c:lblOffset val="100"/>
        <c:tickLblSkip val="1"/>
        <c:noMultiLvlLbl val="0"/>
      </c:catAx>
      <c:valAx>
        <c:axId val="3347999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3723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2884509"/>
        <c:axId val="27525126"/>
      </c:lineChart>
      <c:catAx>
        <c:axId val="328845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25126"/>
        <c:crosses val="autoZero"/>
        <c:auto val="0"/>
        <c:lblOffset val="100"/>
        <c:tickLblSkip val="1"/>
        <c:noMultiLvlLbl val="0"/>
      </c:catAx>
      <c:valAx>
        <c:axId val="2752512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8450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6399543"/>
        <c:axId val="14942704"/>
      </c:lineChart>
      <c:catAx>
        <c:axId val="463995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42704"/>
        <c:crosses val="autoZero"/>
        <c:auto val="0"/>
        <c:lblOffset val="100"/>
        <c:tickLblSkip val="1"/>
        <c:noMultiLvlLbl val="0"/>
      </c:catAx>
      <c:valAx>
        <c:axId val="1494270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3995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66609"/>
        <c:axId val="2399482"/>
      </c:lineChart>
      <c:catAx>
        <c:axId val="2666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9482"/>
        <c:crosses val="autoZero"/>
        <c:auto val="0"/>
        <c:lblOffset val="100"/>
        <c:tickLblSkip val="1"/>
        <c:noMultiLvlLbl val="0"/>
      </c:catAx>
      <c:valAx>
        <c:axId val="239948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60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1595339"/>
        <c:axId val="60140324"/>
      </c:lineChart>
      <c:catAx>
        <c:axId val="21595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40324"/>
        <c:crosses val="autoZero"/>
        <c:auto val="0"/>
        <c:lblOffset val="100"/>
        <c:tickLblSkip val="1"/>
        <c:noMultiLvlLbl val="0"/>
      </c:catAx>
      <c:valAx>
        <c:axId val="6014032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5953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4392005"/>
        <c:axId val="39528046"/>
      </c:lineChart>
      <c:catAx>
        <c:axId val="43920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28046"/>
        <c:crosses val="autoZero"/>
        <c:auto val="0"/>
        <c:lblOffset val="100"/>
        <c:tickLblSkip val="1"/>
        <c:noMultiLvlLbl val="0"/>
      </c:catAx>
      <c:valAx>
        <c:axId val="3952804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200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0208095"/>
        <c:axId val="47655128"/>
      </c:lineChart>
      <c:catAx>
        <c:axId val="202080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55128"/>
        <c:crosses val="autoZero"/>
        <c:auto val="0"/>
        <c:lblOffset val="100"/>
        <c:tickLblSkip val="1"/>
        <c:noMultiLvlLbl val="0"/>
      </c:catAx>
      <c:valAx>
        <c:axId val="4765512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080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26242969"/>
        <c:axId val="34860130"/>
      </c:lineChart>
      <c:catAx>
        <c:axId val="262429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60130"/>
        <c:crosses val="autoZero"/>
        <c:auto val="0"/>
        <c:lblOffset val="100"/>
        <c:tickLblSkip val="1"/>
        <c:noMultiLvlLbl val="0"/>
      </c:catAx>
      <c:valAx>
        <c:axId val="3486013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42969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14.09.2018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1 121 556,1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- 100 861,3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1 222 407,4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- 100 851,3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Лист5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7">
        <row r="6">
          <cell r="G6">
            <v>4070.44</v>
          </cell>
          <cell r="K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66</v>
      </c>
      <c r="S1" s="130"/>
      <c r="T1" s="130"/>
      <c r="U1" s="130"/>
      <c r="V1" s="130"/>
      <c r="W1" s="131"/>
    </row>
    <row r="2" spans="1:23" ht="15" thickBot="1">
      <c r="A2" s="132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71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0">
        <v>0</v>
      </c>
      <c r="V4" s="141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2">
        <v>1</v>
      </c>
      <c r="V5" s="143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4">
        <v>0</v>
      </c>
      <c r="V7" s="145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2">
        <v>0</v>
      </c>
      <c r="V8" s="143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2">
        <v>0</v>
      </c>
      <c r="V10" s="143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2">
        <v>0</v>
      </c>
      <c r="V12" s="143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2">
        <v>0</v>
      </c>
      <c r="V14" s="143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2">
        <v>0</v>
      </c>
      <c r="V16" s="143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2">
        <v>0</v>
      </c>
      <c r="V21" s="143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2">
        <v>0</v>
      </c>
      <c r="V22" s="143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4">
        <v>0</v>
      </c>
      <c r="V23" s="15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6">
        <f>SUM(U4:U23)</f>
        <v>1</v>
      </c>
      <c r="V24" s="15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43132</v>
      </c>
      <c r="S29" s="160">
        <f>14560.55/1000</f>
        <v>14.56055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43132</v>
      </c>
      <c r="S39" s="148">
        <f>4362046.31/1000</f>
        <v>4362.04631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6" t="s">
        <v>118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7"/>
      <c r="M26" s="187"/>
      <c r="N26" s="187"/>
    </row>
    <row r="27" spans="1:16" ht="54" customHeight="1">
      <c r="A27" s="181" t="s">
        <v>32</v>
      </c>
      <c r="B27" s="177" t="s">
        <v>43</v>
      </c>
      <c r="C27" s="177"/>
      <c r="D27" s="171" t="s">
        <v>49</v>
      </c>
      <c r="E27" s="183"/>
      <c r="F27" s="184" t="s">
        <v>44</v>
      </c>
      <c r="G27" s="170"/>
      <c r="H27" s="185" t="s">
        <v>52</v>
      </c>
      <c r="I27" s="171"/>
      <c r="J27" s="178" t="s">
        <v>103</v>
      </c>
      <c r="K27" s="179"/>
      <c r="L27" s="174" t="s">
        <v>36</v>
      </c>
      <c r="M27" s="175"/>
      <c r="N27" s="176"/>
      <c r="O27" s="168" t="s">
        <v>119</v>
      </c>
      <c r="P27" s="169"/>
    </row>
    <row r="28" spans="1:16" ht="30.75" customHeight="1">
      <c r="A28" s="182"/>
      <c r="B28" s="44" t="s">
        <v>114</v>
      </c>
      <c r="C28" s="22" t="s">
        <v>23</v>
      </c>
      <c r="D28" s="44" t="str">
        <f>B28</f>
        <v>план на січень-вересень 2018р.</v>
      </c>
      <c r="E28" s="22" t="str">
        <f>C28</f>
        <v>факт</v>
      </c>
      <c r="F28" s="43" t="str">
        <f>B28</f>
        <v>план на січень-вересень 2018р.</v>
      </c>
      <c r="G28" s="58" t="str">
        <f>C28</f>
        <v>факт</v>
      </c>
      <c r="H28" s="44" t="str">
        <f>B28</f>
        <v>план на січень-вересень 2018р.</v>
      </c>
      <c r="I28" s="22" t="str">
        <f>C28</f>
        <v>факт</v>
      </c>
      <c r="J28" s="43" t="str">
        <f>B28</f>
        <v>план на січень-вересень 2018р.</v>
      </c>
      <c r="K28" s="58" t="str">
        <f>C28</f>
        <v>факт</v>
      </c>
      <c r="L28" s="41" t="str">
        <f>D28</f>
        <v>план на січень-вересень 2018р.</v>
      </c>
      <c r="M28" s="22" t="str">
        <f>C28</f>
        <v>факт</v>
      </c>
      <c r="N28" s="42" t="s">
        <v>24</v>
      </c>
      <c r="O28" s="170"/>
      <c r="P28" s="171"/>
    </row>
    <row r="29" spans="1:16" ht="23.25" customHeight="1" thickBot="1">
      <c r="A29" s="40">
        <f>вересень!S39</f>
        <v>0</v>
      </c>
      <c r="B29" s="45">
        <v>8015</v>
      </c>
      <c r="C29" s="45">
        <v>2012.21</v>
      </c>
      <c r="D29" s="45">
        <v>3820.03</v>
      </c>
      <c r="E29" s="45">
        <v>1597.12</v>
      </c>
      <c r="F29" s="45">
        <v>19000</v>
      </c>
      <c r="G29" s="45">
        <v>10472.21</v>
      </c>
      <c r="H29" s="45">
        <v>18</v>
      </c>
      <c r="I29" s="45">
        <v>14</v>
      </c>
      <c r="J29" s="45">
        <v>0</v>
      </c>
      <c r="K29" s="45">
        <v>0.17</v>
      </c>
      <c r="L29" s="59">
        <f>H29+F29+D29+J29+B29</f>
        <v>30853.03</v>
      </c>
      <c r="M29" s="46">
        <f>C29+E29+G29+I29+K29</f>
        <v>14095.71</v>
      </c>
      <c r="N29" s="47">
        <f>M29-L29</f>
        <v>-16757.32</v>
      </c>
      <c r="O29" s="172">
        <f>вересень!S29</f>
        <v>4.07044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711481.95</v>
      </c>
      <c r="C48" s="28">
        <v>658695.93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148632.95</v>
      </c>
      <c r="C49" s="28">
        <v>133428.63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189664.36</v>
      </c>
      <c r="C50" s="28">
        <v>190671.78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21475.5</v>
      </c>
      <c r="C51" s="28">
        <v>24425.41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111101</v>
      </c>
      <c r="C52" s="28">
        <v>69743.9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4500</v>
      </c>
      <c r="C53" s="28">
        <v>5295.17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5500.08</v>
      </c>
      <c r="C54" s="28">
        <v>8297.24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30051.519999999917</v>
      </c>
      <c r="C55" s="12">
        <v>30998.000000000007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1222407.3599999999</v>
      </c>
      <c r="C56" s="9">
        <v>1121556.06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8015</v>
      </c>
      <c r="C58" s="9">
        <f>C29</f>
        <v>2012.21</v>
      </c>
    </row>
    <row r="59" spans="1:3" ht="25.5">
      <c r="A59" s="76" t="s">
        <v>54</v>
      </c>
      <c r="B59" s="9">
        <f>D29</f>
        <v>3820.03</v>
      </c>
      <c r="C59" s="9">
        <f>E29</f>
        <v>1597.12</v>
      </c>
    </row>
    <row r="60" spans="1:3" ht="12.75">
      <c r="A60" s="76" t="s">
        <v>55</v>
      </c>
      <c r="B60" s="9">
        <f>F29</f>
        <v>19000</v>
      </c>
      <c r="C60" s="9">
        <f>G29</f>
        <v>10472.21</v>
      </c>
    </row>
    <row r="61" spans="1:3" ht="25.5">
      <c r="A61" s="76" t="s">
        <v>56</v>
      </c>
      <c r="B61" s="9">
        <f>H29</f>
        <v>18</v>
      </c>
      <c r="C61" s="9">
        <f>I29</f>
        <v>14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6" sqref="G3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115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73</v>
      </c>
      <c r="S1" s="130"/>
      <c r="T1" s="130"/>
      <c r="U1" s="130"/>
      <c r="V1" s="130"/>
      <c r="W1" s="131"/>
    </row>
    <row r="2" spans="1:23" ht="15" thickBot="1">
      <c r="A2" s="132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2">
        <v>0</v>
      </c>
      <c r="V8" s="143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2">
        <v>0</v>
      </c>
      <c r="V9" s="143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2">
        <v>1</v>
      </c>
      <c r="V10" s="143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2">
        <v>0</v>
      </c>
      <c r="V12" s="143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2">
        <v>0</v>
      </c>
      <c r="V15" s="143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2">
        <v>0</v>
      </c>
      <c r="V18" s="143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2">
        <v>0</v>
      </c>
      <c r="V19" s="143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2">
        <v>0</v>
      </c>
      <c r="V21" s="143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4">
        <v>0</v>
      </c>
      <c r="V23" s="155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6">
        <f>SUM(U4:U23)</f>
        <v>1</v>
      </c>
      <c r="V24" s="157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43160</v>
      </c>
      <c r="S29" s="160">
        <v>144.8304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43160</v>
      </c>
      <c r="S39" s="148">
        <v>4586.3857499999995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81</v>
      </c>
      <c r="S1" s="130"/>
      <c r="T1" s="130"/>
      <c r="U1" s="130"/>
      <c r="V1" s="130"/>
      <c r="W1" s="131"/>
    </row>
    <row r="2" spans="1:23" ht="15" thickBot="1">
      <c r="A2" s="132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2">
        <v>1</v>
      </c>
      <c r="V8" s="143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2">
        <v>0</v>
      </c>
      <c r="V12" s="143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2">
        <v>0</v>
      </c>
      <c r="V13" s="143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2">
        <v>0</v>
      </c>
      <c r="V14" s="143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2">
        <v>0</v>
      </c>
      <c r="V18" s="143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2">
        <v>0</v>
      </c>
      <c r="V19" s="143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2">
        <v>0</v>
      </c>
      <c r="V20" s="143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2">
        <v>0</v>
      </c>
      <c r="V21" s="143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2">
        <v>0</v>
      </c>
      <c r="V23" s="143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4"/>
      <c r="V24" s="15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6">
        <f>SUM(U4:U24)</f>
        <v>1</v>
      </c>
      <c r="V25" s="157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43191</v>
      </c>
      <c r="S30" s="160">
        <v>36.88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43191</v>
      </c>
      <c r="S40" s="148">
        <v>6267.390409999999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85</v>
      </c>
      <c r="S1" s="130"/>
      <c r="T1" s="130"/>
      <c r="U1" s="130"/>
      <c r="V1" s="130"/>
      <c r="W1" s="131"/>
    </row>
    <row r="2" spans="1:23" ht="15" thickBot="1">
      <c r="A2" s="132" t="s">
        <v>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0">
        <v>0</v>
      </c>
      <c r="V4" s="141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2">
        <v>0</v>
      </c>
      <c r="V5" s="143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4">
        <v>0</v>
      </c>
      <c r="V6" s="145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4">
        <v>0</v>
      </c>
      <c r="V7" s="145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2">
        <v>0</v>
      </c>
      <c r="V8" s="143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2">
        <v>0</v>
      </c>
      <c r="V10" s="143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2">
        <v>0</v>
      </c>
      <c r="V13" s="143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2">
        <v>1</v>
      </c>
      <c r="V17" s="143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2">
        <v>0</v>
      </c>
      <c r="V18" s="143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2">
        <v>0</v>
      </c>
      <c r="V19" s="143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2">
        <v>0</v>
      </c>
      <c r="V21" s="143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4">
        <v>0</v>
      </c>
      <c r="V22" s="155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6">
        <f>SUM(U4:U22)</f>
        <v>1</v>
      </c>
      <c r="V23" s="157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8" t="s">
        <v>33</v>
      </c>
      <c r="S26" s="158"/>
      <c r="T26" s="158"/>
      <c r="U26" s="15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29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>
        <v>43221</v>
      </c>
      <c r="S28" s="160">
        <f>164449.89/1000</f>
        <v>164.44989</v>
      </c>
      <c r="T28" s="160"/>
      <c r="U28" s="16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/>
      <c r="S29" s="160"/>
      <c r="T29" s="160"/>
      <c r="U29" s="16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1" t="s">
        <v>45</v>
      </c>
      <c r="T31" s="162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3" t="s">
        <v>40</v>
      </c>
      <c r="T32" s="163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8" t="s">
        <v>30</v>
      </c>
      <c r="S36" s="158"/>
      <c r="T36" s="158"/>
      <c r="U36" s="158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4" t="s">
        <v>31</v>
      </c>
      <c r="S37" s="164"/>
      <c r="T37" s="164"/>
      <c r="U37" s="16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>
        <v>43221</v>
      </c>
      <c r="S38" s="148">
        <f>6073942.31/1000</f>
        <v>6073.942309999999</v>
      </c>
      <c r="T38" s="149"/>
      <c r="U38" s="150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/>
      <c r="S39" s="151"/>
      <c r="T39" s="152"/>
      <c r="U39" s="153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90</v>
      </c>
      <c r="S1" s="130"/>
      <c r="T1" s="130"/>
      <c r="U1" s="130"/>
      <c r="V1" s="130"/>
      <c r="W1" s="131"/>
    </row>
    <row r="2" spans="1:23" ht="15" thickBot="1">
      <c r="A2" s="132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0">
        <v>0</v>
      </c>
      <c r="V4" s="141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2">
        <v>0</v>
      </c>
      <c r="V5" s="143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2">
        <v>0</v>
      </c>
      <c r="V14" s="143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2">
        <v>0</v>
      </c>
      <c r="V17" s="143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2">
        <v>0</v>
      </c>
      <c r="V21" s="143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2">
        <v>0</v>
      </c>
      <c r="V22" s="143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2">
        <v>0</v>
      </c>
      <c r="V23" s="143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4">
        <v>0</v>
      </c>
      <c r="V24" s="155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6">
        <f>SUM(U4:U24)</f>
        <v>1</v>
      </c>
      <c r="V25" s="157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43252</v>
      </c>
      <c r="S30" s="160">
        <f>143460/1000</f>
        <v>143.46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43252</v>
      </c>
      <c r="S40" s="148">
        <v>2090.605379999998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94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96</v>
      </c>
      <c r="S1" s="130"/>
      <c r="T1" s="130"/>
      <c r="U1" s="130"/>
      <c r="V1" s="130"/>
      <c r="W1" s="131"/>
    </row>
    <row r="2" spans="1:23" ht="15" thickBot="1">
      <c r="A2" s="132" t="s">
        <v>97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0">
        <v>0</v>
      </c>
      <c r="V4" s="141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2">
        <v>0</v>
      </c>
      <c r="V6" s="143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2">
        <v>0</v>
      </c>
      <c r="V13" s="143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2">
        <v>0</v>
      </c>
      <c r="V17" s="143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2">
        <v>0</v>
      </c>
      <c r="V18" s="143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2">
        <v>0</v>
      </c>
      <c r="V19" s="143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2">
        <v>2</v>
      </c>
      <c r="V21" s="143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2">
        <v>0</v>
      </c>
      <c r="V22" s="143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4">
        <v>0</v>
      </c>
      <c r="V23" s="155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6">
        <f>SUM(U4:U23)</f>
        <v>3</v>
      </c>
      <c r="V24" s="157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43282</v>
      </c>
      <c r="S29" s="160">
        <v>1.88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43282</v>
      </c>
      <c r="S39" s="148">
        <v>1083.8231599999983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102</v>
      </c>
      <c r="S1" s="130"/>
      <c r="T1" s="130"/>
      <c r="U1" s="130"/>
      <c r="V1" s="130"/>
      <c r="W1" s="130"/>
      <c r="X1" s="131"/>
    </row>
    <row r="2" spans="1:24" ht="15" thickBot="1">
      <c r="A2" s="132" t="s">
        <v>104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105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0">
        <v>0</v>
      </c>
      <c r="V4" s="141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2">
        <v>0</v>
      </c>
      <c r="V5" s="143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2">
        <v>0</v>
      </c>
      <c r="V6" s="143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4">
        <v>0</v>
      </c>
      <c r="V7" s="145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2">
        <v>0</v>
      </c>
      <c r="V11" s="143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2">
        <v>0</v>
      </c>
      <c r="V14" s="143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2">
        <v>0</v>
      </c>
      <c r="V17" s="143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2">
        <v>0</v>
      </c>
      <c r="V19" s="143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2">
        <v>0</v>
      </c>
      <c r="V20" s="143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2">
        <v>0</v>
      </c>
      <c r="V21" s="143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2">
        <v>0</v>
      </c>
      <c r="V22" s="143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2">
        <v>0</v>
      </c>
      <c r="V23" s="143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2">
        <v>2</v>
      </c>
      <c r="V24" s="143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6">
        <f>SUM(U4:U25)</f>
        <v>3</v>
      </c>
      <c r="V26" s="157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43313</v>
      </c>
      <c r="S31" s="160">
        <v>59.67946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43313</v>
      </c>
      <c r="S41" s="148">
        <v>1083.8231599999983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108</v>
      </c>
      <c r="S1" s="130"/>
      <c r="T1" s="130"/>
      <c r="U1" s="130"/>
      <c r="V1" s="130"/>
      <c r="W1" s="130"/>
      <c r="X1" s="131"/>
    </row>
    <row r="2" spans="1:24" ht="15" thickBot="1">
      <c r="A2" s="132" t="s">
        <v>109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110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2">
        <v>0</v>
      </c>
      <c r="V5" s="143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2">
        <v>0</v>
      </c>
      <c r="V6" s="143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4">
        <v>1</v>
      </c>
      <c r="V7" s="145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2">
        <v>0</v>
      </c>
      <c r="V11" s="143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2">
        <v>0</v>
      </c>
      <c r="V14" s="143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2">
        <v>0</v>
      </c>
      <c r="V17" s="143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2">
        <v>0</v>
      </c>
      <c r="V19" s="143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2">
        <v>0</v>
      </c>
      <c r="V20" s="143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2">
        <v>0</v>
      </c>
      <c r="V21" s="143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2">
        <v>0</v>
      </c>
      <c r="V22" s="143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2">
        <v>0</v>
      </c>
      <c r="V23" s="143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2">
        <v>0</v>
      </c>
      <c r="V24" s="143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6">
        <f>SUM(U4:U25)</f>
        <v>1</v>
      </c>
      <c r="V26" s="157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43344</v>
      </c>
      <c r="S31" s="160">
        <f>'[2]залишки'!$G$6/1000</f>
        <v>4.07044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43344</v>
      </c>
      <c r="S41" s="148">
        <f>'[2]залишки'!$K$6/1000</f>
        <v>0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113</v>
      </c>
      <c r="S1" s="130"/>
      <c r="T1" s="130"/>
      <c r="U1" s="130"/>
      <c r="V1" s="130"/>
      <c r="W1" s="130"/>
      <c r="X1" s="131"/>
    </row>
    <row r="2" spans="1:24" ht="15" thickBot="1">
      <c r="A2" s="132" t="s">
        <v>116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117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3941.742222222222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3941.7</v>
      </c>
      <c r="R5" s="69">
        <v>0</v>
      </c>
      <c r="S5" s="65">
        <v>0</v>
      </c>
      <c r="T5" s="70">
        <v>0</v>
      </c>
      <c r="U5" s="142">
        <v>0</v>
      </c>
      <c r="V5" s="143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3941.7</v>
      </c>
      <c r="R6" s="69">
        <v>10.84</v>
      </c>
      <c r="S6" s="65">
        <v>0</v>
      </c>
      <c r="T6" s="70">
        <v>4173.1</v>
      </c>
      <c r="U6" s="142">
        <v>0</v>
      </c>
      <c r="V6" s="143"/>
      <c r="W6" s="122">
        <v>0</v>
      </c>
      <c r="X6" s="68">
        <f aca="true" t="shared" si="3" ref="X6:X23">R6+S6+U6+T6+V6+W6</f>
        <v>4183.9400000000005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3941.7</v>
      </c>
      <c r="R7" s="71">
        <v>0</v>
      </c>
      <c r="S7" s="72">
        <v>0</v>
      </c>
      <c r="T7" s="73">
        <v>0</v>
      </c>
      <c r="U7" s="144">
        <v>0</v>
      </c>
      <c r="V7" s="145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3941.7</v>
      </c>
      <c r="R8" s="112">
        <v>0</v>
      </c>
      <c r="S8" s="113">
        <v>0</v>
      </c>
      <c r="T8" s="104">
        <v>25.1</v>
      </c>
      <c r="U8" s="165">
        <v>2</v>
      </c>
      <c r="V8" s="166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3941.7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3941.7</v>
      </c>
      <c r="R10" s="71">
        <v>0</v>
      </c>
      <c r="S10" s="72">
        <v>0</v>
      </c>
      <c r="T10" s="70">
        <v>25</v>
      </c>
      <c r="U10" s="142">
        <v>0</v>
      </c>
      <c r="V10" s="143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3941.7</v>
      </c>
      <c r="R11" s="69">
        <v>0</v>
      </c>
      <c r="S11" s="65">
        <v>0</v>
      </c>
      <c r="T11" s="70">
        <v>1.9</v>
      </c>
      <c r="U11" s="142">
        <v>0</v>
      </c>
      <c r="V11" s="143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3941.7</v>
      </c>
      <c r="R12" s="69">
        <v>0</v>
      </c>
      <c r="S12" s="65">
        <v>0</v>
      </c>
      <c r="T12" s="70">
        <v>3.9</v>
      </c>
      <c r="U12" s="142">
        <v>0</v>
      </c>
      <c r="V12" s="143"/>
      <c r="W12" s="122">
        <v>0</v>
      </c>
      <c r="X12" s="68">
        <f t="shared" si="3"/>
        <v>3.9</v>
      </c>
    </row>
    <row r="13" spans="1:24" ht="12.75">
      <c r="A13" s="10">
        <v>43357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3941.7</v>
      </c>
      <c r="R13" s="69"/>
      <c r="S13" s="65"/>
      <c r="T13" s="70"/>
      <c r="U13" s="142"/>
      <c r="V13" s="143"/>
      <c r="W13" s="122"/>
      <c r="X13" s="68">
        <f t="shared" si="3"/>
        <v>0</v>
      </c>
    </row>
    <row r="14" spans="1:24" ht="12.75">
      <c r="A14" s="10">
        <v>43360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3941.7</v>
      </c>
      <c r="R14" s="69"/>
      <c r="S14" s="65"/>
      <c r="T14" s="74"/>
      <c r="U14" s="142"/>
      <c r="V14" s="143"/>
      <c r="W14" s="122"/>
      <c r="X14" s="68">
        <f t="shared" si="3"/>
        <v>0</v>
      </c>
    </row>
    <row r="15" spans="1:24" ht="12.75">
      <c r="A15" s="10">
        <v>43361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3941.7</v>
      </c>
      <c r="R15" s="69"/>
      <c r="S15" s="65"/>
      <c r="T15" s="74"/>
      <c r="U15" s="142"/>
      <c r="V15" s="143"/>
      <c r="W15" s="122"/>
      <c r="X15" s="68">
        <f t="shared" si="3"/>
        <v>0</v>
      </c>
    </row>
    <row r="16" spans="1:24" ht="12.75">
      <c r="A16" s="10">
        <v>43362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3941.7</v>
      </c>
      <c r="R16" s="69"/>
      <c r="S16" s="65"/>
      <c r="T16" s="74"/>
      <c r="U16" s="142"/>
      <c r="V16" s="143"/>
      <c r="W16" s="122"/>
      <c r="X16" s="68">
        <f t="shared" si="3"/>
        <v>0</v>
      </c>
    </row>
    <row r="17" spans="1:24" ht="12.75">
      <c r="A17" s="10">
        <v>43363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7600</v>
      </c>
      <c r="P17" s="3">
        <f t="shared" si="2"/>
        <v>0</v>
      </c>
      <c r="Q17" s="2">
        <v>3941.7</v>
      </c>
      <c r="R17" s="69"/>
      <c r="S17" s="65"/>
      <c r="T17" s="74"/>
      <c r="U17" s="142"/>
      <c r="V17" s="143"/>
      <c r="W17" s="122"/>
      <c r="X17" s="68">
        <f t="shared" si="3"/>
        <v>0</v>
      </c>
    </row>
    <row r="18" spans="1:24" ht="12.75">
      <c r="A18" s="10">
        <v>43364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3941.7</v>
      </c>
      <c r="R18" s="69"/>
      <c r="S18" s="65"/>
      <c r="T18" s="70"/>
      <c r="U18" s="142"/>
      <c r="V18" s="143"/>
      <c r="W18" s="122"/>
      <c r="X18" s="68">
        <f t="shared" si="3"/>
        <v>0</v>
      </c>
    </row>
    <row r="19" spans="1:24" ht="12.75">
      <c r="A19" s="10">
        <v>43367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3941.7</v>
      </c>
      <c r="R19" s="69"/>
      <c r="S19" s="65"/>
      <c r="T19" s="70"/>
      <c r="U19" s="142"/>
      <c r="V19" s="143"/>
      <c r="W19" s="122"/>
      <c r="X19" s="68">
        <f t="shared" si="3"/>
        <v>0</v>
      </c>
    </row>
    <row r="20" spans="1:24" ht="12.75">
      <c r="A20" s="10">
        <v>43368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3941.7</v>
      </c>
      <c r="R20" s="69"/>
      <c r="S20" s="65"/>
      <c r="T20" s="70"/>
      <c r="U20" s="142"/>
      <c r="V20" s="143"/>
      <c r="W20" s="122"/>
      <c r="X20" s="68">
        <f t="shared" si="3"/>
        <v>0</v>
      </c>
    </row>
    <row r="21" spans="1:24" ht="12.75">
      <c r="A21" s="10">
        <v>43369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3800</v>
      </c>
      <c r="P21" s="3">
        <f t="shared" si="2"/>
        <v>0</v>
      </c>
      <c r="Q21" s="2">
        <v>3941.7</v>
      </c>
      <c r="R21" s="102"/>
      <c r="S21" s="103"/>
      <c r="T21" s="104"/>
      <c r="U21" s="142"/>
      <c r="V21" s="143"/>
      <c r="W21" s="122"/>
      <c r="X21" s="68">
        <f t="shared" si="3"/>
        <v>0</v>
      </c>
    </row>
    <row r="22" spans="1:24" ht="12.75">
      <c r="A22" s="10">
        <v>43370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3941.7</v>
      </c>
      <c r="R22" s="102"/>
      <c r="S22" s="103"/>
      <c r="T22" s="104"/>
      <c r="U22" s="142"/>
      <c r="V22" s="143"/>
      <c r="W22" s="122"/>
      <c r="X22" s="68">
        <f t="shared" si="3"/>
        <v>0</v>
      </c>
    </row>
    <row r="23" spans="1:24" ht="13.5" thickBot="1">
      <c r="A23" s="10">
        <v>43371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19500</v>
      </c>
      <c r="P23" s="3">
        <f t="shared" si="2"/>
        <v>0</v>
      </c>
      <c r="Q23" s="2">
        <v>3941.7</v>
      </c>
      <c r="R23" s="98"/>
      <c r="S23" s="99"/>
      <c r="T23" s="100"/>
      <c r="U23" s="154"/>
      <c r="V23" s="155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27741.100000000002</v>
      </c>
      <c r="C24" s="85">
        <f t="shared" si="4"/>
        <v>247.60000000000002</v>
      </c>
      <c r="D24" s="107">
        <f t="shared" si="4"/>
        <v>247.60000000000002</v>
      </c>
      <c r="E24" s="107">
        <f t="shared" si="4"/>
        <v>0</v>
      </c>
      <c r="F24" s="85">
        <f t="shared" si="4"/>
        <v>395.25</v>
      </c>
      <c r="G24" s="85">
        <f t="shared" si="4"/>
        <v>1968.6</v>
      </c>
      <c r="H24" s="85">
        <f t="shared" si="4"/>
        <v>3729.7999999999997</v>
      </c>
      <c r="I24" s="85">
        <f t="shared" si="4"/>
        <v>705.4000000000001</v>
      </c>
      <c r="J24" s="85">
        <f t="shared" si="4"/>
        <v>367.5</v>
      </c>
      <c r="K24" s="85">
        <f t="shared" si="4"/>
        <v>616.1</v>
      </c>
      <c r="L24" s="85">
        <f t="shared" si="4"/>
        <v>157.8</v>
      </c>
      <c r="M24" s="84">
        <f t="shared" si="4"/>
        <v>-453.4700000000004</v>
      </c>
      <c r="N24" s="84">
        <f t="shared" si="4"/>
        <v>35475.68</v>
      </c>
      <c r="O24" s="84">
        <f t="shared" si="4"/>
        <v>124560</v>
      </c>
      <c r="P24" s="86">
        <f>N24/O24</f>
        <v>0.2848079640333976</v>
      </c>
      <c r="Q24" s="2"/>
      <c r="R24" s="75">
        <f>SUM(R4:R23)</f>
        <v>10.84</v>
      </c>
      <c r="S24" s="75">
        <f>SUM(S4:S23)</f>
        <v>0</v>
      </c>
      <c r="T24" s="75">
        <f>SUM(T4:T23)</f>
        <v>4229</v>
      </c>
      <c r="U24" s="156">
        <f>SUM(U4:U23)</f>
        <v>2</v>
      </c>
      <c r="V24" s="157"/>
      <c r="W24" s="119">
        <f>SUM(W4:W23)</f>
        <v>0</v>
      </c>
      <c r="X24" s="111">
        <f>R24+S24+U24+T24+V24+W24</f>
        <v>4241.84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43357</v>
      </c>
      <c r="S29" s="160">
        <v>4.07044</v>
      </c>
      <c r="T29" s="160"/>
      <c r="U29" s="160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43357</v>
      </c>
      <c r="S39" s="148">
        <v>0</v>
      </c>
      <c r="T39" s="149"/>
      <c r="U39" s="150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2018-09-14T09:30:21Z</dcterms:modified>
  <cp:category/>
  <cp:version/>
  <cp:contentType/>
  <cp:contentStatus/>
</cp:coreProperties>
</file>